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100" windowHeight="8420" activeTab="1"/>
  </bookViews>
  <sheets>
    <sheet name="Agenda" sheetId="1" r:id="rId1"/>
    <sheet name="Setup" sheetId="2" r:id="rId2"/>
    <sheet name="Sheet3" sheetId="3" r:id="rId3"/>
  </sheets>
  <definedNames>
    <definedName name="Collect0">Setup!$D$8</definedName>
    <definedName name="Collect1">Setup!$D$9</definedName>
    <definedName name="Collect2">Setup!$D$10</definedName>
    <definedName name="Month">Setup!$F$19</definedName>
    <definedName name="Outlay">Setup!$D$19</definedName>
    <definedName name="_xlnm.Print_Area" localSheetId="0">Agenda!$A$2:$J$51</definedName>
  </definedNames>
  <calcPr calcId="124519"/>
</workbook>
</file>

<file path=xl/calcChain.xml><?xml version="1.0" encoding="utf-8"?>
<calcChain xmlns="http://schemas.openxmlformats.org/spreadsheetml/2006/main">
  <c r="G61" i="2"/>
  <c r="G66"/>
  <c r="H61" s="1"/>
  <c r="H66"/>
  <c r="I61" s="1"/>
  <c r="I66"/>
  <c r="F66"/>
  <c r="F61"/>
  <c r="I52"/>
  <c r="I53" s="1"/>
  <c r="I63" s="1"/>
  <c r="H52"/>
  <c r="H53" s="1"/>
  <c r="H63" s="1"/>
  <c r="G52"/>
  <c r="G53" s="1"/>
  <c r="G63" s="1"/>
  <c r="F52"/>
  <c r="F53" s="1"/>
  <c r="F63" s="1"/>
  <c r="I51"/>
  <c r="F51"/>
  <c r="F50"/>
  <c r="G47"/>
  <c r="H47"/>
  <c r="I47"/>
  <c r="G48"/>
  <c r="H48"/>
  <c r="I48"/>
  <c r="I49"/>
  <c r="F49"/>
  <c r="F47"/>
  <c r="F48"/>
  <c r="F46"/>
  <c r="F39"/>
  <c r="G39"/>
  <c r="G37"/>
  <c r="G38"/>
  <c r="H38"/>
  <c r="I38"/>
  <c r="F38"/>
  <c r="F37"/>
  <c r="D36"/>
  <c r="E36"/>
  <c r="G36"/>
  <c r="G46" s="1"/>
  <c r="H36"/>
  <c r="H46" s="1"/>
  <c r="I36"/>
  <c r="I46" s="1"/>
  <c r="F36"/>
  <c r="G30"/>
  <c r="H30"/>
  <c r="I30"/>
  <c r="G31"/>
  <c r="H31"/>
  <c r="I31"/>
  <c r="G32"/>
  <c r="H32"/>
  <c r="I32"/>
  <c r="F32"/>
  <c r="F31"/>
  <c r="F30"/>
  <c r="I33" l="1"/>
  <c r="H37"/>
  <c r="H39" s="1"/>
  <c r="F33"/>
  <c r="I37"/>
  <c r="I39" s="1"/>
  <c r="G33"/>
  <c r="H33"/>
  <c r="F43" l="1"/>
  <c r="F55" s="1"/>
  <c r="F62"/>
  <c r="F64" s="1"/>
  <c r="F65" s="1"/>
  <c r="F69" s="1"/>
  <c r="G43"/>
  <c r="G55" s="1"/>
  <c r="G62"/>
  <c r="G64" s="1"/>
  <c r="G65" s="1"/>
  <c r="I43"/>
  <c r="I55" s="1"/>
  <c r="I62"/>
  <c r="I64" s="1"/>
  <c r="I65" s="1"/>
  <c r="H43"/>
  <c r="H55" s="1"/>
  <c r="H62"/>
  <c r="H64" s="1"/>
  <c r="H65" s="1"/>
  <c r="F71" l="1"/>
  <c r="F70"/>
  <c r="G69"/>
  <c r="G70" l="1"/>
  <c r="H69"/>
  <c r="G71"/>
  <c r="I69" l="1"/>
  <c r="H70"/>
  <c r="H71"/>
  <c r="I70" l="1"/>
  <c r="I71"/>
</calcChain>
</file>

<file path=xl/sharedStrings.xml><?xml version="1.0" encoding="utf-8"?>
<sst xmlns="http://schemas.openxmlformats.org/spreadsheetml/2006/main" count="131" uniqueCount="112">
  <si>
    <t>Chapter 3 Agenda - Cash Budgeting</t>
  </si>
  <si>
    <t>More than anything else, the cash budget is what made spreadsheet software</t>
  </si>
  <si>
    <t>a MUST-HAVE for companies, and that drove the PC revolution in business.</t>
  </si>
  <si>
    <t>Review: A model have three sections - (1) Inputs (2) Outputs (3) calculations</t>
  </si>
  <si>
    <t>The cash budget simply shows all cash flows into and out of the company over time</t>
  </si>
  <si>
    <r>
      <t xml:space="preserve">and computes the </t>
    </r>
    <r>
      <rPr>
        <sz val="11"/>
        <color rgb="FFFF0000"/>
        <rFont val="Calibri"/>
        <family val="2"/>
        <scheme val="minor"/>
      </rPr>
      <t>net cash flow</t>
    </r>
    <r>
      <rPr>
        <sz val="11"/>
        <color rgb="FF002060"/>
        <rFont val="Calibri"/>
        <family val="2"/>
        <scheme val="minor"/>
      </rPr>
      <t xml:space="preserve"> and the </t>
    </r>
    <r>
      <rPr>
        <sz val="11"/>
        <color rgb="FFFF0000"/>
        <rFont val="Calibri"/>
        <family val="2"/>
        <scheme val="minor"/>
      </rPr>
      <t>cash balance</t>
    </r>
    <r>
      <rPr>
        <sz val="11"/>
        <color rgb="FF002060"/>
        <rFont val="Calibri"/>
        <family val="2"/>
        <scheme val="minor"/>
      </rPr>
      <t>.</t>
    </r>
  </si>
  <si>
    <t>The cash budget is much more detailed than the Statement of Cash Flows, and is</t>
  </si>
  <si>
    <t>generally done by months rather than by quarters or years.</t>
  </si>
  <si>
    <t>It is based on assumptions, the most important of which is Sales.</t>
  </si>
  <si>
    <t>WHAT-IF analysis on the inputs is a very important part of the decision-</t>
  </si>
  <si>
    <t>making process, and thus the spreadsheet is the perfect setting.</t>
  </si>
  <si>
    <t>Sales</t>
  </si>
  <si>
    <t>APR</t>
  </si>
  <si>
    <t>MAY</t>
  </si>
  <si>
    <t>JUN</t>
  </si>
  <si>
    <t>JUL</t>
  </si>
  <si>
    <t>AUG</t>
  </si>
  <si>
    <t>SEP</t>
  </si>
  <si>
    <t>OCT</t>
  </si>
  <si>
    <t>Collections</t>
  </si>
  <si>
    <t>Collection Rates for Sales:</t>
  </si>
  <si>
    <t>% of sales collected in month of sale</t>
  </si>
  <si>
    <t>% of sales collected one month after sale</t>
  </si>
  <si>
    <t>% of sales collected two months after sale</t>
  </si>
  <si>
    <t>Raw Materials as % of following month's sales:</t>
  </si>
  <si>
    <t>Wages as % of current month's sales:</t>
  </si>
  <si>
    <t>Constants:</t>
  </si>
  <si>
    <t>Lease payments per month</t>
  </si>
  <si>
    <t>Interest Payments - June and Sept</t>
  </si>
  <si>
    <t>Cash dividend in June:</t>
  </si>
  <si>
    <t>Capital Improvement for June or other:</t>
  </si>
  <si>
    <t>Minimum allowable cash balance:</t>
  </si>
  <si>
    <r>
      <t xml:space="preserve">Set up </t>
    </r>
    <r>
      <rPr>
        <sz val="11"/>
        <color rgb="FFFF0000"/>
        <rFont val="Calibri"/>
        <family val="2"/>
        <scheme val="minor"/>
      </rPr>
      <t>INPUTS</t>
    </r>
    <r>
      <rPr>
        <sz val="11"/>
        <color rgb="FF002060"/>
        <rFont val="Calibri"/>
        <family val="2"/>
        <scheme val="minor"/>
      </rPr>
      <t xml:space="preserve"> area for all assumptions that could change</t>
    </r>
  </si>
  <si>
    <t>INPUTS</t>
  </si>
  <si>
    <t>CALCULATIONS</t>
  </si>
  <si>
    <t>Collections:</t>
  </si>
  <si>
    <r>
      <rPr>
        <sz val="11"/>
        <color rgb="FFFF0000"/>
        <rFont val="Calibri"/>
        <family val="2"/>
        <scheme val="minor"/>
      </rPr>
      <t>NAME</t>
    </r>
    <r>
      <rPr>
        <sz val="11"/>
        <color rgb="FF002060"/>
        <rFont val="Calibri"/>
        <family val="2"/>
        <scheme val="minor"/>
      </rPr>
      <t xml:space="preserve"> the major variables.</t>
    </r>
  </si>
  <si>
    <t>In Month of Sale</t>
  </si>
  <si>
    <t>In Month After Sale</t>
  </si>
  <si>
    <t>Two Months After Sale</t>
  </si>
  <si>
    <t>Purchases</t>
  </si>
  <si>
    <t>% paid in first month following purchase</t>
  </si>
  <si>
    <t>% paid in second month following purchase</t>
  </si>
  <si>
    <t>Payments on Purchases:</t>
  </si>
  <si>
    <t>Total Collections</t>
  </si>
  <si>
    <t>CASH BUDGET</t>
  </si>
  <si>
    <t>Less Disbursements</t>
  </si>
  <si>
    <r>
      <t xml:space="preserve">Build and complete the </t>
    </r>
    <r>
      <rPr>
        <sz val="11"/>
        <color rgb="FFFF0000"/>
        <rFont val="Calibri"/>
        <family val="2"/>
        <scheme val="minor"/>
      </rPr>
      <t>CASH BUDGET</t>
    </r>
  </si>
  <si>
    <t>Note how named ranges and cells do not have to be locked to copy correctly.</t>
  </si>
  <si>
    <t>Inventory Payments</t>
  </si>
  <si>
    <t>Wages</t>
  </si>
  <si>
    <t>Lease Payments</t>
  </si>
  <si>
    <t>Interest</t>
  </si>
  <si>
    <t>Common Stock Dividend</t>
  </si>
  <si>
    <t>Taxes</t>
  </si>
  <si>
    <t>Capital Outlays</t>
  </si>
  <si>
    <t>Total Disbursements</t>
  </si>
  <si>
    <t>Net Cash Flow</t>
  </si>
  <si>
    <t>Other Inputs</t>
  </si>
  <si>
    <t>Portion paid 1 mth after purchase</t>
  </si>
  <si>
    <t>Portion paid 2 mths after purchase</t>
  </si>
  <si>
    <t>CASH ACCOUNT</t>
  </si>
  <si>
    <t>Total Payments on Purchases</t>
  </si>
  <si>
    <t>Beginning Cash Balance</t>
  </si>
  <si>
    <r>
      <t xml:space="preserve">Build and complete the </t>
    </r>
    <r>
      <rPr>
        <sz val="11"/>
        <color rgb="FFFF0000"/>
        <rFont val="Calibri"/>
        <family val="2"/>
        <scheme val="minor"/>
      </rPr>
      <t>COLLECTIONS</t>
    </r>
    <r>
      <rPr>
        <sz val="11"/>
        <color rgb="FF002060"/>
        <rFont val="Calibri"/>
        <family val="2"/>
        <scheme val="minor"/>
      </rPr>
      <t xml:space="preserve">  and </t>
    </r>
    <r>
      <rPr>
        <sz val="11"/>
        <color rgb="FFFF0000"/>
        <rFont val="Calibri"/>
        <family val="2"/>
        <scheme val="minor"/>
      </rPr>
      <t>PURCHASES</t>
    </r>
    <r>
      <rPr>
        <sz val="11"/>
        <color rgb="FF002060"/>
        <rFont val="Calibri"/>
        <family val="2"/>
        <scheme val="minor"/>
      </rPr>
      <t xml:space="preserve"> section</t>
    </r>
  </si>
  <si>
    <r>
      <t xml:space="preserve">Build and complete the </t>
    </r>
    <r>
      <rPr>
        <sz val="11"/>
        <color rgb="FFFF0000"/>
        <rFont val="Calibri"/>
        <family val="2"/>
        <scheme val="minor"/>
      </rPr>
      <t>CASH BALANCE section</t>
    </r>
  </si>
  <si>
    <t>+ Total Collections</t>
  </si>
  <si>
    <t>- Total Disbursements</t>
  </si>
  <si>
    <t>Note in Cell B61 and B62 how to get a label that starts with a math symbol to work</t>
  </si>
  <si>
    <t>Unadjusted Cash Balance</t>
  </si>
  <si>
    <t>Ending Cash Balance</t>
  </si>
  <si>
    <t xml:space="preserve">Adjustment Needed </t>
  </si>
  <si>
    <t>Note that this part differs from the textbook</t>
  </si>
  <si>
    <t>Cumulative Adjustment</t>
  </si>
  <si>
    <t>Short-Term Loans Balance</t>
  </si>
  <si>
    <t>Marketable Securities Balance</t>
  </si>
  <si>
    <t>Note that part of this differs from the approach taken in the textbook.</t>
  </si>
  <si>
    <r>
      <t xml:space="preserve">Build and complete the </t>
    </r>
    <r>
      <rPr>
        <sz val="11"/>
        <color rgb="FFFF0000"/>
        <rFont val="Calibri"/>
        <family val="2"/>
        <scheme val="minor"/>
      </rPr>
      <t>CASH ACCOUNT</t>
    </r>
    <r>
      <rPr>
        <sz val="11"/>
        <color rgb="FF002060"/>
        <rFont val="Calibri"/>
        <family val="2"/>
        <scheme val="minor"/>
      </rPr>
      <t xml:space="preserve"> section</t>
    </r>
  </si>
  <si>
    <t xml:space="preserve">  the loans would be paid down rather than left to incur additional interest expense.</t>
  </si>
  <si>
    <t xml:space="preserve">  Any excess after short-term loans are paid off would be invested in</t>
  </si>
  <si>
    <t xml:space="preserve">  marketable securities to earn interest. </t>
  </si>
  <si>
    <t xml:space="preserve">  and marketable securities balances</t>
  </si>
  <si>
    <r>
      <t xml:space="preserve">See how an </t>
    </r>
    <r>
      <rPr>
        <sz val="11"/>
        <color rgb="FFFF0000"/>
        <rFont val="Calibri"/>
        <family val="2"/>
        <scheme val="minor"/>
      </rPr>
      <t>=IF(  ) formula</t>
    </r>
    <r>
      <rPr>
        <sz val="11"/>
        <color rgb="FF002060"/>
        <rFont val="Calibri"/>
        <family val="2"/>
        <scheme val="minor"/>
      </rPr>
      <t xml:space="preserve"> is used to get the cumulative short-term loan</t>
    </r>
  </si>
  <si>
    <t>Move the Inputs section to another tabbed page and delete the now empty rows.</t>
  </si>
  <si>
    <t xml:space="preserve"> </t>
  </si>
  <si>
    <t>RISK ANALYSIS</t>
  </si>
  <si>
    <t>that would be required to purchase the new capital equipment.</t>
  </si>
  <si>
    <t>Conduct scenario analysis to model three possible outcomes -- Good, bad, and expected.</t>
  </si>
  <si>
    <t>Note how all formulas adjust when cells are moved, even to another page.</t>
  </si>
  <si>
    <t>Discuss simulation as a tool for risk analysis</t>
  </si>
  <si>
    <t>Note: Ignore the calculation of interest on short term borrowing and earned</t>
  </si>
  <si>
    <t xml:space="preserve">   included some of this, but the interest paid and earned is small and we</t>
  </si>
  <si>
    <t xml:space="preserve">  will ignore it to avoid some circular calculations.</t>
  </si>
  <si>
    <t>Be sure to check all formulas. Use the formula auditing tools that are available.</t>
  </si>
  <si>
    <t>Color coded cell references in formulas</t>
  </si>
  <si>
    <t>In the Formula Auditing Toolbar:</t>
  </si>
  <si>
    <t xml:space="preserve">     Trace Precedents </t>
  </si>
  <si>
    <t xml:space="preserve">     Trace Dependents</t>
  </si>
  <si>
    <t xml:space="preserve">     Show Formulas</t>
  </si>
  <si>
    <t xml:space="preserve">     Error Checking</t>
  </si>
  <si>
    <t>Conduct sensitivity analysis on the major inputs to see what could reduce the debt</t>
  </si>
  <si>
    <t xml:space="preserve">     Watch Window - Lets you see important results from anywhere</t>
  </si>
  <si>
    <t>Spell check is also available (on the REVIEW menu tab)</t>
  </si>
  <si>
    <t>With a cash balance in excess of the required minimum and loans outstanding,</t>
  </si>
  <si>
    <t xml:space="preserve">   on marketable securities (covered on pages 82-85). Our method already</t>
  </si>
  <si>
    <t>Use F9 to evaluate parts of formulas in the formula bar (Try on the =IF formula)</t>
  </si>
  <si>
    <t>Tax Payments - June and Sep</t>
  </si>
  <si>
    <t>Month:</t>
  </si>
  <si>
    <t>June</t>
  </si>
  <si>
    <t>July</t>
  </si>
  <si>
    <t>August</t>
  </si>
  <si>
    <t>September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</si>
</sst>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8"/>
      <color theme="8" tint="0.79998168889431442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1" fontId="0" fillId="0" borderId="0" xfId="0" applyNumberFormat="1"/>
    <xf numFmtId="6" fontId="0" fillId="0" borderId="0" xfId="0" applyNumberFormat="1"/>
    <xf numFmtId="41" fontId="0" fillId="0" borderId="0" xfId="0" applyNumberFormat="1" applyAlignment="1">
      <alignment horizontal="left" indent="2"/>
    </xf>
    <xf numFmtId="41" fontId="7" fillId="0" borderId="0" xfId="0" applyNumberFormat="1" applyFont="1" applyAlignment="1">
      <alignment horizontal="center" vertical="center"/>
    </xf>
    <xf numFmtId="41" fontId="2" fillId="0" borderId="0" xfId="0" applyNumberFormat="1" applyFont="1"/>
    <xf numFmtId="9" fontId="1" fillId="0" borderId="0" xfId="0" applyNumberFormat="1" applyFont="1"/>
    <xf numFmtId="6" fontId="1" fillId="0" borderId="0" xfId="0" applyNumberFormat="1" applyFont="1"/>
    <xf numFmtId="41" fontId="2" fillId="0" borderId="0" xfId="0" applyNumberFormat="1" applyFont="1" applyAlignment="1">
      <alignment horizontal="left"/>
    </xf>
    <xf numFmtId="41" fontId="0" fillId="0" borderId="1" xfId="0" applyNumberFormat="1" applyBorder="1"/>
    <xf numFmtId="41" fontId="0" fillId="0" borderId="2" xfId="0" applyNumberFormat="1" applyBorder="1"/>
    <xf numFmtId="41" fontId="0" fillId="0" borderId="0" xfId="0" applyNumberFormat="1" applyBorder="1"/>
    <xf numFmtId="41" fontId="8" fillId="0" borderId="0" xfId="0" applyNumberFormat="1" applyFont="1" applyAlignment="1">
      <alignment horizontal="left" indent="2"/>
    </xf>
    <xf numFmtId="41" fontId="9" fillId="0" borderId="0" xfId="0" applyNumberFormat="1" applyFont="1" applyAlignment="1">
      <alignment horizontal="left" indent="2"/>
    </xf>
    <xf numFmtId="41" fontId="9" fillId="0" borderId="0" xfId="0" applyNumberFormat="1" applyFont="1"/>
    <xf numFmtId="41" fontId="8" fillId="0" borderId="0" xfId="0" applyNumberFormat="1" applyFont="1" applyBorder="1" applyAlignment="1">
      <alignment horizontal="left" indent="2"/>
    </xf>
    <xf numFmtId="41" fontId="0" fillId="0" borderId="0" xfId="0" quotePrefix="1" applyNumberFormat="1" applyAlignment="1">
      <alignment horizontal="left" indent="1"/>
    </xf>
    <xf numFmtId="41" fontId="8" fillId="0" borderId="0" xfId="0" quotePrefix="1" applyNumberFormat="1" applyFont="1" applyAlignment="1">
      <alignment horizontal="left" indent="1"/>
    </xf>
    <xf numFmtId="41" fontId="8" fillId="0" borderId="0" xfId="0" applyNumberFormat="1" applyFont="1" applyAlignment="1">
      <alignment horizontal="left" indent="1"/>
    </xf>
    <xf numFmtId="41" fontId="0" fillId="0" borderId="3" xfId="0" applyNumberFormat="1" applyBorder="1"/>
    <xf numFmtId="41" fontId="0" fillId="0" borderId="0" xfId="0" applyNumberFormat="1" applyFont="1"/>
    <xf numFmtId="0" fontId="1" fillId="0" borderId="0" xfId="0" applyFont="1"/>
    <xf numFmtId="41" fontId="8" fillId="0" borderId="0" xfId="0" applyNumberFormat="1" applyFont="1"/>
    <xf numFmtId="41" fontId="0" fillId="3" borderId="4" xfId="0" applyNumberFormat="1" applyFill="1" applyBorder="1"/>
    <xf numFmtId="41" fontId="2" fillId="0" borderId="1" xfId="0" applyNumberFormat="1" applyFont="1" applyBorder="1"/>
    <xf numFmtId="6" fontId="2" fillId="0" borderId="1" xfId="0" applyNumberFormat="1" applyFont="1" applyBorder="1"/>
    <xf numFmtId="41" fontId="2" fillId="0" borderId="2" xfId="0" applyNumberFormat="1" applyFont="1" applyBorder="1"/>
    <xf numFmtId="164" fontId="1" fillId="0" borderId="0" xfId="1" applyNumberFormat="1" applyFont="1"/>
    <xf numFmtId="164" fontId="0" fillId="0" borderId="0" xfId="1" applyNumberFormat="1" applyFont="1"/>
    <xf numFmtId="164" fontId="9" fillId="0" borderId="0" xfId="1" applyNumberFormat="1" applyFont="1"/>
    <xf numFmtId="164" fontId="2" fillId="0" borderId="0" xfId="1" applyNumberFormat="1" applyFont="1"/>
    <xf numFmtId="41" fontId="11" fillId="0" borderId="0" xfId="0" applyNumberFormat="1" applyFont="1"/>
    <xf numFmtId="41" fontId="6" fillId="2" borderId="0" xfId="0" applyNumberFormat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51"/>
  <sheetViews>
    <sheetView topLeftCell="A25" zoomScale="140" zoomScaleNormal="140" workbookViewId="0">
      <selection activeCell="F37" sqref="F37"/>
    </sheetView>
  </sheetViews>
  <sheetFormatPr defaultColWidth="9.1796875" defaultRowHeight="14.5"/>
  <cols>
    <col min="1" max="1" width="3.81640625" style="1" customWidth="1"/>
    <col min="2" max="2" width="3.453125" style="1" customWidth="1"/>
    <col min="3" max="16384" width="9.1796875" style="1"/>
  </cols>
  <sheetData>
    <row r="2" spans="2:3" ht="18.5">
      <c r="B2" s="3" t="s">
        <v>0</v>
      </c>
    </row>
    <row r="3" spans="2:3" ht="6" customHeight="1"/>
    <row r="4" spans="2:3">
      <c r="B4" s="1" t="s">
        <v>1</v>
      </c>
    </row>
    <row r="5" spans="2:3">
      <c r="C5" s="1" t="s">
        <v>2</v>
      </c>
    </row>
    <row r="6" spans="2:3">
      <c r="B6" s="1" t="s">
        <v>3</v>
      </c>
    </row>
    <row r="7" spans="2:3">
      <c r="B7" s="1" t="s">
        <v>4</v>
      </c>
    </row>
    <row r="8" spans="2:3">
      <c r="C8" s="1" t="s">
        <v>5</v>
      </c>
    </row>
    <row r="9" spans="2:3">
      <c r="B9" s="1" t="s">
        <v>6</v>
      </c>
    </row>
    <row r="10" spans="2:3">
      <c r="C10" s="1" t="s">
        <v>7</v>
      </c>
    </row>
    <row r="11" spans="2:3">
      <c r="B11" s="1" t="s">
        <v>8</v>
      </c>
    </row>
    <row r="12" spans="2:3">
      <c r="B12" s="1" t="s">
        <v>9</v>
      </c>
    </row>
    <row r="13" spans="2:3">
      <c r="C13" s="1" t="s">
        <v>10</v>
      </c>
    </row>
    <row r="14" spans="2:3">
      <c r="B14" s="1" t="s">
        <v>32</v>
      </c>
    </row>
    <row r="15" spans="2:3">
      <c r="B15" s="1" t="s">
        <v>36</v>
      </c>
    </row>
    <row r="16" spans="2:3">
      <c r="B16" s="1" t="s">
        <v>64</v>
      </c>
    </row>
    <row r="17" spans="2:3">
      <c r="C17" s="1" t="s">
        <v>48</v>
      </c>
    </row>
    <row r="18" spans="2:3">
      <c r="B18" s="1" t="s">
        <v>47</v>
      </c>
    </row>
    <row r="19" spans="2:3">
      <c r="B19" s="1" t="s">
        <v>65</v>
      </c>
    </row>
    <row r="20" spans="2:3">
      <c r="C20" s="1" t="s">
        <v>68</v>
      </c>
    </row>
    <row r="21" spans="2:3">
      <c r="B21" s="1" t="s">
        <v>77</v>
      </c>
    </row>
    <row r="22" spans="2:3">
      <c r="C22" s="24" t="s">
        <v>76</v>
      </c>
    </row>
    <row r="23" spans="2:3">
      <c r="C23" s="1" t="s">
        <v>103</v>
      </c>
    </row>
    <row r="24" spans="2:3">
      <c r="C24" s="1" t="s">
        <v>78</v>
      </c>
    </row>
    <row r="25" spans="2:3">
      <c r="C25" s="1" t="s">
        <v>79</v>
      </c>
    </row>
    <row r="26" spans="2:3">
      <c r="C26" s="1" t="s">
        <v>80</v>
      </c>
    </row>
    <row r="27" spans="2:3">
      <c r="C27" s="1" t="s">
        <v>82</v>
      </c>
    </row>
    <row r="28" spans="2:3">
      <c r="C28" s="1" t="s">
        <v>81</v>
      </c>
    </row>
    <row r="29" spans="2:3">
      <c r="C29" s="24" t="s">
        <v>90</v>
      </c>
    </row>
    <row r="30" spans="2:3">
      <c r="C30" s="24" t="s">
        <v>104</v>
      </c>
    </row>
    <row r="31" spans="2:3">
      <c r="C31" s="24" t="s">
        <v>91</v>
      </c>
    </row>
    <row r="32" spans="2:3">
      <c r="C32" s="24" t="s">
        <v>92</v>
      </c>
    </row>
    <row r="33" spans="2:3">
      <c r="B33" s="1" t="s">
        <v>83</v>
      </c>
    </row>
    <row r="34" spans="2:3">
      <c r="B34" s="1" t="s">
        <v>84</v>
      </c>
      <c r="C34" s="1" t="s">
        <v>88</v>
      </c>
    </row>
    <row r="35" spans="2:3">
      <c r="B35" s="1" t="s">
        <v>93</v>
      </c>
    </row>
    <row r="36" spans="2:3">
      <c r="C36" s="1" t="s">
        <v>94</v>
      </c>
    </row>
    <row r="37" spans="2:3">
      <c r="C37" s="1" t="s">
        <v>105</v>
      </c>
    </row>
    <row r="38" spans="2:3">
      <c r="C38" s="1" t="s">
        <v>95</v>
      </c>
    </row>
    <row r="39" spans="2:3">
      <c r="C39" s="1" t="s">
        <v>96</v>
      </c>
    </row>
    <row r="40" spans="2:3">
      <c r="C40" s="1" t="s">
        <v>97</v>
      </c>
    </row>
    <row r="41" spans="2:3">
      <c r="C41" s="1" t="s">
        <v>98</v>
      </c>
    </row>
    <row r="42" spans="2:3">
      <c r="C42" s="1" t="s">
        <v>99</v>
      </c>
    </row>
    <row r="43" spans="2:3">
      <c r="C43" s="1" t="s">
        <v>101</v>
      </c>
    </row>
    <row r="44" spans="2:3">
      <c r="B44" s="1" t="s">
        <v>102</v>
      </c>
    </row>
    <row r="45" spans="2:3" ht="9.75" customHeight="1"/>
    <row r="46" spans="2:3">
      <c r="B46" s="2" t="s">
        <v>85</v>
      </c>
    </row>
    <row r="47" spans="2:3" ht="8.25" customHeight="1"/>
    <row r="48" spans="2:3">
      <c r="B48" s="1" t="s">
        <v>100</v>
      </c>
    </row>
    <row r="49" spans="2:3">
      <c r="B49" s="1" t="s">
        <v>84</v>
      </c>
      <c r="C49" s="1" t="s">
        <v>86</v>
      </c>
    </row>
    <row r="50" spans="2:3">
      <c r="B50" s="1" t="s">
        <v>87</v>
      </c>
    </row>
    <row r="51" spans="2:3">
      <c r="B51" s="1" t="s">
        <v>89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AB73"/>
  <sheetViews>
    <sheetView tabSelected="1" workbookViewId="0">
      <selection activeCell="G78" sqref="G78"/>
    </sheetView>
  </sheetViews>
  <sheetFormatPr defaultColWidth="9.1796875" defaultRowHeight="14.5"/>
  <cols>
    <col min="1" max="1" width="4.7265625" style="4" customWidth="1"/>
    <col min="2" max="2" width="37.54296875" style="4" customWidth="1"/>
    <col min="3" max="3" width="8.81640625" style="4" customWidth="1"/>
    <col min="4" max="5" width="9.81640625" style="4" customWidth="1"/>
    <col min="6" max="9" width="11.1796875" style="4" customWidth="1"/>
    <col min="10" max="10" width="11.08984375" style="4" bestFit="1" customWidth="1"/>
    <col min="11" max="27" width="9.1796875" style="4"/>
    <col min="28" max="28" width="11.26953125" style="4" customWidth="1"/>
    <col min="29" max="16384" width="9.1796875" style="4"/>
  </cols>
  <sheetData>
    <row r="2" spans="2:28" ht="26.25" customHeight="1">
      <c r="B2" s="35" t="s">
        <v>33</v>
      </c>
      <c r="C2" s="35"/>
      <c r="D2" s="35"/>
      <c r="E2" s="35"/>
      <c r="F2" s="35"/>
      <c r="G2" s="35"/>
      <c r="H2" s="35"/>
      <c r="I2" s="35"/>
      <c r="J2" s="35"/>
    </row>
    <row r="3" spans="2:28" ht="9" customHeight="1"/>
    <row r="4" spans="2:28" ht="17.5"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</row>
    <row r="5" spans="2:28">
      <c r="C5" s="8" t="s">
        <v>11</v>
      </c>
      <c r="D5" s="30">
        <v>291000</v>
      </c>
      <c r="E5" s="30">
        <v>365000</v>
      </c>
      <c r="F5" s="30">
        <v>387000</v>
      </c>
      <c r="G5" s="30">
        <v>329000</v>
      </c>
      <c r="H5" s="30">
        <v>238000</v>
      </c>
      <c r="I5" s="30">
        <v>145000</v>
      </c>
      <c r="J5" s="30">
        <v>92000</v>
      </c>
    </row>
    <row r="6" spans="2:28" ht="11.25" customHeight="1">
      <c r="B6" s="12"/>
      <c r="C6" s="12"/>
      <c r="D6" s="12"/>
      <c r="E6" s="12"/>
      <c r="F6" s="12"/>
      <c r="G6" s="12"/>
      <c r="H6" s="12"/>
      <c r="I6" s="12"/>
      <c r="J6" s="12"/>
    </row>
    <row r="7" spans="2:28" ht="23.25" customHeight="1">
      <c r="B7" s="8" t="s">
        <v>20</v>
      </c>
    </row>
    <row r="8" spans="2:28">
      <c r="B8" s="6" t="s">
        <v>21</v>
      </c>
      <c r="D8" s="9">
        <v>0.4</v>
      </c>
    </row>
    <row r="9" spans="2:28">
      <c r="B9" s="6" t="s">
        <v>22</v>
      </c>
      <c r="D9" s="9">
        <v>0.45</v>
      </c>
    </row>
    <row r="10" spans="2:28">
      <c r="B10" s="6" t="s">
        <v>23</v>
      </c>
      <c r="D10" s="9">
        <v>0.15</v>
      </c>
    </row>
    <row r="11" spans="2:28" ht="8.25" customHeight="1"/>
    <row r="12" spans="2:28">
      <c r="B12" s="8" t="s">
        <v>24</v>
      </c>
      <c r="D12" s="9">
        <v>0.5</v>
      </c>
    </row>
    <row r="13" spans="2:28">
      <c r="B13" s="6" t="s">
        <v>41</v>
      </c>
      <c r="D13" s="9">
        <v>0.6</v>
      </c>
    </row>
    <row r="14" spans="2:28">
      <c r="B14" s="6" t="s">
        <v>42</v>
      </c>
      <c r="D14" s="9">
        <v>0.4</v>
      </c>
    </row>
    <row r="15" spans="2:28" ht="8.25" customHeight="1">
      <c r="B15" s="6"/>
      <c r="D15" s="9"/>
    </row>
    <row r="16" spans="2:28">
      <c r="B16" s="11" t="s">
        <v>58</v>
      </c>
      <c r="D16" s="9"/>
      <c r="AB16" s="4" t="s">
        <v>108</v>
      </c>
    </row>
    <row r="17" spans="2:28">
      <c r="B17" s="6" t="s">
        <v>25</v>
      </c>
      <c r="D17" s="9">
        <v>0.2</v>
      </c>
      <c r="AB17" s="4" t="s">
        <v>109</v>
      </c>
    </row>
    <row r="18" spans="2:28" ht="15" thickBot="1">
      <c r="B18" s="6" t="s">
        <v>29</v>
      </c>
      <c r="D18" s="10">
        <v>50000</v>
      </c>
      <c r="AB18" s="4" t="s">
        <v>110</v>
      </c>
    </row>
    <row r="19" spans="2:28" ht="15" thickBot="1">
      <c r="B19" s="6" t="s">
        <v>30</v>
      </c>
      <c r="D19" s="10">
        <v>200000</v>
      </c>
      <c r="E19" s="4" t="s">
        <v>107</v>
      </c>
      <c r="F19" s="26" t="s">
        <v>111</v>
      </c>
      <c r="AB19" s="4" t="s">
        <v>111</v>
      </c>
    </row>
    <row r="20" spans="2:28">
      <c r="B20" s="6" t="s">
        <v>31</v>
      </c>
      <c r="D20" s="10">
        <v>15000</v>
      </c>
    </row>
    <row r="21" spans="2:28" ht="6.75" customHeight="1"/>
    <row r="22" spans="2:28">
      <c r="B22" s="8" t="s">
        <v>26</v>
      </c>
    </row>
    <row r="23" spans="2:28">
      <c r="B23" s="6" t="s">
        <v>27</v>
      </c>
      <c r="D23" s="5">
        <v>10000</v>
      </c>
    </row>
    <row r="24" spans="2:28">
      <c r="B24" s="6" t="s">
        <v>106</v>
      </c>
      <c r="D24" s="5">
        <v>20000</v>
      </c>
    </row>
    <row r="25" spans="2:28">
      <c r="B25" s="6" t="s">
        <v>28</v>
      </c>
      <c r="D25" s="5">
        <v>30000</v>
      </c>
    </row>
    <row r="26" spans="2:28" ht="8.25" customHeight="1">
      <c r="B26" s="14"/>
      <c r="C26" s="14"/>
      <c r="D26" s="14"/>
      <c r="E26" s="14"/>
      <c r="F26" s="14"/>
      <c r="G26" s="14"/>
      <c r="H26" s="14"/>
      <c r="I26" s="14"/>
      <c r="J26" s="14"/>
    </row>
    <row r="27" spans="2:28" ht="24" customHeight="1">
      <c r="B27" s="35" t="s">
        <v>34</v>
      </c>
      <c r="C27" s="35"/>
      <c r="D27" s="35"/>
      <c r="E27" s="35"/>
      <c r="F27" s="35"/>
      <c r="G27" s="35"/>
      <c r="H27" s="35"/>
      <c r="I27" s="35"/>
      <c r="J27" s="35"/>
    </row>
    <row r="28" spans="2:28" ht="24.75" customHeight="1">
      <c r="D28" s="7" t="s">
        <v>12</v>
      </c>
      <c r="E28" s="7" t="s">
        <v>13</v>
      </c>
      <c r="F28" s="7" t="s">
        <v>14</v>
      </c>
      <c r="G28" s="7" t="s">
        <v>15</v>
      </c>
      <c r="H28" s="7" t="s">
        <v>16</v>
      </c>
      <c r="I28" s="7" t="s">
        <v>17</v>
      </c>
      <c r="J28" s="7" t="s">
        <v>18</v>
      </c>
    </row>
    <row r="29" spans="2:28">
      <c r="B29" s="8" t="s">
        <v>35</v>
      </c>
    </row>
    <row r="30" spans="2:28">
      <c r="B30" s="6" t="s">
        <v>37</v>
      </c>
      <c r="F30" s="31">
        <f>F5*Collect0</f>
        <v>154800</v>
      </c>
      <c r="G30" s="31">
        <f>G5*Collect0</f>
        <v>131600</v>
      </c>
      <c r="H30" s="31">
        <f>H5*Collect0</f>
        <v>95200</v>
      </c>
      <c r="I30" s="31">
        <f>I5*Collect0</f>
        <v>58000</v>
      </c>
    </row>
    <row r="31" spans="2:28">
      <c r="B31" s="6" t="s">
        <v>38</v>
      </c>
      <c r="F31" s="4">
        <f>E5*Collect1</f>
        <v>164250</v>
      </c>
      <c r="G31" s="4">
        <f>F5*Collect1</f>
        <v>174150</v>
      </c>
      <c r="H31" s="4">
        <f>G5*Collect1</f>
        <v>148050</v>
      </c>
      <c r="I31" s="4">
        <f>H5*Collect1</f>
        <v>107100</v>
      </c>
    </row>
    <row r="32" spans="2:28" ht="16">
      <c r="B32" s="15" t="s">
        <v>39</v>
      </c>
      <c r="F32" s="25">
        <f>D5*Collect2</f>
        <v>43650</v>
      </c>
      <c r="G32" s="25">
        <f>E5*Collect2</f>
        <v>54750</v>
      </c>
      <c r="H32" s="25">
        <f>F5*Collect2</f>
        <v>58050</v>
      </c>
      <c r="I32" s="25">
        <f>G5*Collect2</f>
        <v>49350</v>
      </c>
    </row>
    <row r="33" spans="2:10" s="17" customFormat="1">
      <c r="B33" s="16" t="s">
        <v>44</v>
      </c>
      <c r="F33" s="32">
        <f>SUM(F30:F32)</f>
        <v>362700</v>
      </c>
      <c r="G33" s="32">
        <f>SUM(G30:G32)</f>
        <v>360500</v>
      </c>
      <c r="H33" s="32">
        <f>SUM(H30:H32)</f>
        <v>301300</v>
      </c>
      <c r="I33" s="32">
        <f>SUM(I30:I32)</f>
        <v>214450</v>
      </c>
    </row>
    <row r="34" spans="2:10" ht="7.5" customHeight="1">
      <c r="B34" s="12"/>
      <c r="C34" s="12"/>
      <c r="D34" s="12"/>
      <c r="E34" s="12"/>
      <c r="F34" s="12"/>
      <c r="G34" s="12"/>
      <c r="H34" s="12"/>
      <c r="I34" s="12"/>
      <c r="J34" s="12"/>
    </row>
    <row r="35" spans="2:10" ht="19" customHeight="1">
      <c r="B35" s="8" t="s">
        <v>43</v>
      </c>
    </row>
    <row r="36" spans="2:10">
      <c r="B36" s="6" t="s">
        <v>40</v>
      </c>
      <c r="D36" s="31">
        <f t="shared" ref="D36:E36" si="0">$D$12*D5</f>
        <v>145500</v>
      </c>
      <c r="E36" s="31">
        <f t="shared" si="0"/>
        <v>182500</v>
      </c>
      <c r="F36" s="31">
        <f>$D$12*F5</f>
        <v>193500</v>
      </c>
      <c r="G36" s="31">
        <f>$D$12*G5</f>
        <v>164500</v>
      </c>
      <c r="H36" s="31">
        <f>$D$12*H5</f>
        <v>119000</v>
      </c>
      <c r="I36" s="31">
        <f>$D$12*I5</f>
        <v>72500</v>
      </c>
    </row>
    <row r="37" spans="2:10" ht="22" customHeight="1">
      <c r="B37" s="6" t="s">
        <v>59</v>
      </c>
      <c r="F37" s="31">
        <f>$D$13*E36</f>
        <v>109500</v>
      </c>
      <c r="G37" s="31">
        <f t="shared" ref="G37:I37" si="1">$D$13*F36</f>
        <v>116100</v>
      </c>
      <c r="H37" s="31">
        <f t="shared" si="1"/>
        <v>98700</v>
      </c>
      <c r="I37" s="31">
        <f t="shared" si="1"/>
        <v>71400</v>
      </c>
    </row>
    <row r="38" spans="2:10" ht="16">
      <c r="B38" s="18" t="s">
        <v>60</v>
      </c>
      <c r="F38" s="25">
        <f>$D$14*D36</f>
        <v>58200</v>
      </c>
      <c r="G38" s="25">
        <f t="shared" ref="G38:I38" si="2">$D$14*E36</f>
        <v>73000</v>
      </c>
      <c r="H38" s="25">
        <f t="shared" si="2"/>
        <v>77400</v>
      </c>
      <c r="I38" s="25">
        <f t="shared" si="2"/>
        <v>65800</v>
      </c>
    </row>
    <row r="39" spans="2:10" s="17" customFormat="1">
      <c r="B39" s="16" t="s">
        <v>62</v>
      </c>
      <c r="F39" s="32">
        <f>SUM(F37:F38)</f>
        <v>167700</v>
      </c>
      <c r="G39" s="32">
        <f>SUM(G37:G38)</f>
        <v>189100</v>
      </c>
      <c r="H39" s="32">
        <f>SUM(H37:H38)</f>
        <v>176100</v>
      </c>
      <c r="I39" s="32">
        <f>SUM(I37:I38)</f>
        <v>137200</v>
      </c>
    </row>
    <row r="40" spans="2:10" ht="6" customHeight="1"/>
    <row r="41" spans="2:10" ht="23.5">
      <c r="B41" s="35" t="s">
        <v>45</v>
      </c>
      <c r="C41" s="35"/>
      <c r="D41" s="35"/>
      <c r="E41" s="35"/>
      <c r="F41" s="35"/>
      <c r="G41" s="35"/>
      <c r="H41" s="35"/>
      <c r="I41" s="35"/>
      <c r="J41" s="35"/>
    </row>
    <row r="42" spans="2:10" ht="21.75" customHeight="1">
      <c r="D42" s="7"/>
      <c r="E42" s="7"/>
      <c r="F42" s="7" t="s">
        <v>14</v>
      </c>
      <c r="G42" s="7" t="s">
        <v>15</v>
      </c>
      <c r="H42" s="7" t="s">
        <v>16</v>
      </c>
      <c r="I42" s="7" t="s">
        <v>17</v>
      </c>
      <c r="J42" s="7"/>
    </row>
    <row r="43" spans="2:10">
      <c r="B43" s="8" t="s">
        <v>19</v>
      </c>
      <c r="F43" s="31">
        <f>F33</f>
        <v>362700</v>
      </c>
      <c r="G43" s="31">
        <f t="shared" ref="G43:I43" si="3">G33</f>
        <v>360500</v>
      </c>
      <c r="H43" s="31">
        <f t="shared" si="3"/>
        <v>301300</v>
      </c>
      <c r="I43" s="31">
        <f t="shared" si="3"/>
        <v>214450</v>
      </c>
    </row>
    <row r="44" spans="2:10">
      <c r="B44" s="8"/>
    </row>
    <row r="45" spans="2:10">
      <c r="B45" s="8" t="s">
        <v>46</v>
      </c>
    </row>
    <row r="46" spans="2:10">
      <c r="B46" s="6" t="s">
        <v>49</v>
      </c>
      <c r="F46" s="31">
        <f>F36</f>
        <v>193500</v>
      </c>
      <c r="G46" s="31">
        <f t="shared" ref="G46:I46" si="4">G36</f>
        <v>164500</v>
      </c>
      <c r="H46" s="31">
        <f t="shared" si="4"/>
        <v>119000</v>
      </c>
      <c r="I46" s="31">
        <f t="shared" si="4"/>
        <v>72500</v>
      </c>
    </row>
    <row r="47" spans="2:10">
      <c r="B47" s="6" t="s">
        <v>50</v>
      </c>
      <c r="F47" s="4">
        <f>$D$17*F5</f>
        <v>77400</v>
      </c>
      <c r="G47" s="4">
        <f t="shared" ref="G47:I47" si="5">$D$17*G5</f>
        <v>65800</v>
      </c>
      <c r="H47" s="4">
        <f t="shared" si="5"/>
        <v>47600</v>
      </c>
      <c r="I47" s="4">
        <f t="shared" si="5"/>
        <v>29000</v>
      </c>
    </row>
    <row r="48" spans="2:10">
      <c r="B48" s="6" t="s">
        <v>51</v>
      </c>
      <c r="F48" s="5">
        <f>$D$23</f>
        <v>10000</v>
      </c>
      <c r="G48" s="5">
        <f t="shared" ref="G48:I48" si="6">$D$23</f>
        <v>10000</v>
      </c>
      <c r="H48" s="5">
        <f t="shared" si="6"/>
        <v>10000</v>
      </c>
      <c r="I48" s="5">
        <f t="shared" si="6"/>
        <v>10000</v>
      </c>
    </row>
    <row r="49" spans="2:10">
      <c r="B49" s="6" t="s">
        <v>52</v>
      </c>
      <c r="F49" s="5">
        <f>D25</f>
        <v>30000</v>
      </c>
      <c r="G49" s="4">
        <v>0</v>
      </c>
      <c r="H49" s="4">
        <v>0</v>
      </c>
      <c r="I49" s="5">
        <f>D25</f>
        <v>30000</v>
      </c>
    </row>
    <row r="50" spans="2:10">
      <c r="B50" s="6" t="s">
        <v>53</v>
      </c>
      <c r="F50" s="5">
        <f>D18</f>
        <v>50000</v>
      </c>
      <c r="G50" s="4">
        <v>0</v>
      </c>
      <c r="H50" s="4">
        <v>0</v>
      </c>
      <c r="I50" s="4">
        <v>0</v>
      </c>
    </row>
    <row r="51" spans="2:10">
      <c r="B51" s="6" t="s">
        <v>54</v>
      </c>
      <c r="F51" s="5">
        <f>D24</f>
        <v>20000</v>
      </c>
      <c r="I51" s="5">
        <f>D24</f>
        <v>20000</v>
      </c>
    </row>
    <row r="52" spans="2:10" ht="16">
      <c r="B52" s="15" t="s">
        <v>55</v>
      </c>
      <c r="F52" s="25">
        <f>IF(Month="June",Outlay,0)</f>
        <v>0</v>
      </c>
      <c r="G52" s="25">
        <f>IF(Month="July",Outlay,0)</f>
        <v>0</v>
      </c>
      <c r="H52" s="25">
        <f>IF(Month="August",Outlay,0)</f>
        <v>0</v>
      </c>
      <c r="I52" s="25">
        <f>IF(Month="September",Outlay,0)</f>
        <v>200000</v>
      </c>
    </row>
    <row r="53" spans="2:10" s="8" customFormat="1">
      <c r="B53" s="8" t="s">
        <v>56</v>
      </c>
      <c r="F53" s="33">
        <f>SUM(F46:F52)</f>
        <v>380900</v>
      </c>
      <c r="G53" s="33">
        <f>SUM(G46:G52)</f>
        <v>240300</v>
      </c>
      <c r="H53" s="33">
        <f>SUM(H46:H52)</f>
        <v>176600</v>
      </c>
      <c r="I53" s="33">
        <f>SUM(I46:I52)</f>
        <v>361500</v>
      </c>
    </row>
    <row r="54" spans="2:10" ht="8.25" customHeight="1" thickBot="1">
      <c r="B54" s="13"/>
      <c r="C54" s="13"/>
      <c r="D54" s="13"/>
      <c r="E54" s="13"/>
      <c r="F54" s="13"/>
      <c r="G54" s="13"/>
      <c r="H54" s="13"/>
      <c r="I54" s="13"/>
      <c r="J54" s="13"/>
    </row>
    <row r="55" spans="2:10" s="17" customFormat="1" ht="20.25" customHeight="1">
      <c r="B55" s="17" t="s">
        <v>57</v>
      </c>
      <c r="F55" s="32">
        <f>F43-F53</f>
        <v>-18200</v>
      </c>
      <c r="G55" s="32">
        <f t="shared" ref="G55:I55" si="7">G43-G53</f>
        <v>120200</v>
      </c>
      <c r="H55" s="32">
        <f t="shared" si="7"/>
        <v>124700</v>
      </c>
      <c r="I55" s="32">
        <f t="shared" si="7"/>
        <v>-147050</v>
      </c>
    </row>
    <row r="56" spans="2:10" ht="6.75" customHeight="1" thickBot="1">
      <c r="B56" s="13"/>
      <c r="C56" s="13"/>
      <c r="D56" s="13"/>
      <c r="E56" s="13"/>
      <c r="F56" s="13"/>
      <c r="G56" s="13"/>
      <c r="H56" s="13"/>
      <c r="I56" s="13"/>
      <c r="J56" s="13"/>
    </row>
    <row r="57" spans="2:10" ht="9" customHeight="1"/>
    <row r="58" spans="2:10" ht="23.5">
      <c r="B58" s="35" t="s">
        <v>61</v>
      </c>
      <c r="C58" s="35"/>
      <c r="D58" s="35"/>
      <c r="E58" s="35"/>
      <c r="F58" s="35"/>
      <c r="G58" s="35"/>
      <c r="H58" s="35"/>
      <c r="I58" s="35"/>
      <c r="J58" s="35"/>
    </row>
    <row r="59" spans="2:10" ht="9.75" customHeight="1"/>
    <row r="60" spans="2:10" ht="17.5">
      <c r="D60" s="7" t="s">
        <v>12</v>
      </c>
      <c r="E60" s="7" t="s">
        <v>13</v>
      </c>
      <c r="F60" s="7" t="s">
        <v>14</v>
      </c>
      <c r="G60" s="7" t="s">
        <v>15</v>
      </c>
      <c r="H60" s="7" t="s">
        <v>16</v>
      </c>
      <c r="I60" s="7" t="s">
        <v>17</v>
      </c>
      <c r="J60" s="7"/>
    </row>
    <row r="61" spans="2:10">
      <c r="B61" s="4" t="s">
        <v>63</v>
      </c>
      <c r="F61" s="31">
        <f>E66</f>
        <v>20000</v>
      </c>
      <c r="G61" s="31">
        <f t="shared" ref="G61:I61" si="8">F66</f>
        <v>15000</v>
      </c>
      <c r="H61" s="31">
        <f t="shared" si="8"/>
        <v>15000</v>
      </c>
      <c r="I61" s="31">
        <f t="shared" si="8"/>
        <v>15000</v>
      </c>
    </row>
    <row r="62" spans="2:10">
      <c r="B62" s="19" t="s">
        <v>66</v>
      </c>
      <c r="F62" s="4">
        <f>F33</f>
        <v>362700</v>
      </c>
      <c r="G62" s="4">
        <f t="shared" ref="G62:I62" si="9">G33</f>
        <v>360500</v>
      </c>
      <c r="H62" s="4">
        <f t="shared" si="9"/>
        <v>301300</v>
      </c>
      <c r="I62" s="4">
        <f t="shared" si="9"/>
        <v>214450</v>
      </c>
    </row>
    <row r="63" spans="2:10" ht="16">
      <c r="B63" s="20" t="s">
        <v>67</v>
      </c>
      <c r="F63" s="25">
        <f>-F53</f>
        <v>-380900</v>
      </c>
      <c r="G63" s="25">
        <f t="shared" ref="G63:I63" si="10">-G53</f>
        <v>-240300</v>
      </c>
      <c r="H63" s="25">
        <f t="shared" si="10"/>
        <v>-176600</v>
      </c>
      <c r="I63" s="25">
        <f t="shared" si="10"/>
        <v>-361500</v>
      </c>
    </row>
    <row r="64" spans="2:10" s="8" customFormat="1">
      <c r="B64" s="8" t="s">
        <v>69</v>
      </c>
      <c r="F64" s="33">
        <f>SUM(F61:F63)</f>
        <v>1800</v>
      </c>
      <c r="G64" s="33">
        <f t="shared" ref="G64:I64" si="11">SUM(G61:G63)</f>
        <v>135200</v>
      </c>
      <c r="H64" s="33">
        <f t="shared" si="11"/>
        <v>139700</v>
      </c>
      <c r="I64" s="33">
        <f t="shared" si="11"/>
        <v>-132050</v>
      </c>
    </row>
    <row r="65" spans="2:10" s="23" customFormat="1" ht="16">
      <c r="B65" s="21" t="s">
        <v>71</v>
      </c>
      <c r="F65" s="34">
        <f>F66-F64</f>
        <v>13200</v>
      </c>
      <c r="G65" s="34">
        <f t="shared" ref="G65:I65" si="12">G66-G64</f>
        <v>-120200</v>
      </c>
      <c r="H65" s="34">
        <f t="shared" si="12"/>
        <v>-124700</v>
      </c>
      <c r="I65" s="34">
        <f t="shared" si="12"/>
        <v>147050</v>
      </c>
    </row>
    <row r="66" spans="2:10" s="8" customFormat="1">
      <c r="B66" s="8" t="s">
        <v>70</v>
      </c>
      <c r="E66" s="33">
        <v>20000</v>
      </c>
      <c r="F66" s="33">
        <f>$D$20</f>
        <v>15000</v>
      </c>
      <c r="G66" s="33">
        <f t="shared" ref="G66:I66" si="13">$D$20</f>
        <v>15000</v>
      </c>
      <c r="H66" s="33">
        <f t="shared" si="13"/>
        <v>15000</v>
      </c>
      <c r="I66" s="33">
        <f t="shared" si="13"/>
        <v>15000</v>
      </c>
    </row>
    <row r="67" spans="2:10" s="8" customFormat="1" ht="6.75" customHeight="1" thickBot="1">
      <c r="B67" s="29"/>
      <c r="C67" s="29"/>
      <c r="D67" s="29"/>
      <c r="E67" s="29"/>
      <c r="F67" s="29"/>
      <c r="G67" s="29"/>
      <c r="H67" s="29"/>
      <c r="I67" s="29"/>
      <c r="J67" s="29"/>
    </row>
    <row r="68" spans="2:10" s="8" customFormat="1" ht="19" customHeight="1">
      <c r="B68" s="16" t="s">
        <v>72</v>
      </c>
    </row>
    <row r="69" spans="2:10" s="8" customFormat="1" ht="17" customHeight="1">
      <c r="B69" s="12" t="s">
        <v>73</v>
      </c>
      <c r="C69" s="27"/>
      <c r="D69" s="27"/>
      <c r="E69" s="27"/>
      <c r="F69" s="28">
        <f>F65</f>
        <v>13200</v>
      </c>
      <c r="G69" s="28">
        <f>F69+G65</f>
        <v>-107000</v>
      </c>
      <c r="H69" s="28">
        <f t="shared" ref="H69:I69" si="14">G69+H65</f>
        <v>-231700</v>
      </c>
      <c r="I69" s="28">
        <f t="shared" si="14"/>
        <v>-84650</v>
      </c>
      <c r="J69" s="27"/>
    </row>
    <row r="70" spans="2:10" s="8" customFormat="1" ht="22.5" customHeight="1">
      <c r="B70" s="4" t="s">
        <v>74</v>
      </c>
      <c r="E70" s="8">
        <v>0</v>
      </c>
      <c r="F70" s="23">
        <f>IF(F69&gt;0,F69,0)</f>
        <v>13200</v>
      </c>
      <c r="G70" s="8">
        <f t="shared" ref="G70:I70" si="15">IF(G69&gt;0,G69,0)</f>
        <v>0</v>
      </c>
      <c r="H70" s="8">
        <f t="shared" si="15"/>
        <v>0</v>
      </c>
      <c r="I70" s="8">
        <f t="shared" si="15"/>
        <v>0</v>
      </c>
    </row>
    <row r="71" spans="2:10" ht="16.5" customHeight="1">
      <c r="B71" s="4" t="s">
        <v>75</v>
      </c>
      <c r="E71" s="4">
        <v>0</v>
      </c>
      <c r="F71" s="4">
        <f>IF(F69&lt;0,-F69,0)</f>
        <v>0</v>
      </c>
      <c r="G71" s="4">
        <f t="shared" ref="G71:I71" si="16">IF(G69&lt;0,-G69,0)</f>
        <v>107000</v>
      </c>
      <c r="H71" s="4">
        <f t="shared" si="16"/>
        <v>231700</v>
      </c>
      <c r="I71" s="4">
        <f t="shared" si="16"/>
        <v>84650</v>
      </c>
    </row>
    <row r="72" spans="2:10" ht="7.5" customHeight="1" thickBot="1">
      <c r="B72" s="13"/>
      <c r="C72" s="13"/>
      <c r="D72" s="13"/>
      <c r="E72" s="13"/>
      <c r="F72" s="13"/>
      <c r="G72" s="13"/>
      <c r="H72" s="13"/>
      <c r="I72" s="13"/>
      <c r="J72" s="13"/>
    </row>
    <row r="73" spans="2:10" ht="4.5" customHeight="1" thickBot="1">
      <c r="B73" s="22"/>
      <c r="C73" s="22"/>
      <c r="D73" s="22"/>
      <c r="E73" s="22"/>
      <c r="F73" s="22"/>
      <c r="G73" s="22"/>
      <c r="H73" s="22"/>
      <c r="I73" s="22"/>
      <c r="J73" s="22"/>
    </row>
  </sheetData>
  <mergeCells count="4">
    <mergeCell ref="B2:J2"/>
    <mergeCell ref="B27:J27"/>
    <mergeCell ref="B41:J41"/>
    <mergeCell ref="B58:J58"/>
  </mergeCells>
  <conditionalFormatting sqref="F55:I55">
    <cfRule type="cellIs" dxfId="0" priority="1" operator="lessThan">
      <formula>0</formula>
    </cfRule>
  </conditionalFormatting>
  <dataValidations count="1">
    <dataValidation type="list" allowBlank="1" showInputMessage="1" showErrorMessage="1" promptTitle="Select Month:" prompt="Select the month of capital outlay from the list.&#10;" sqref="F19">
      <formula1>$AB$16:$AB$19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4" sqref="E4:H15"/>
    </sheetView>
  </sheetViews>
  <sheetFormatPr defaultRowHeight="14.5"/>
  <sheetData/>
  <pageMargins left="0.7" right="0.7" top="0.75" bottom="0.75" header="0.3" footer="0.3"/>
  <cellWatches>
    <cellWatch r="G9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Agenda</vt:lpstr>
      <vt:lpstr>Setup</vt:lpstr>
      <vt:lpstr>Sheet3</vt:lpstr>
      <vt:lpstr>Collect0</vt:lpstr>
      <vt:lpstr>Collect1</vt:lpstr>
      <vt:lpstr>Collect2</vt:lpstr>
      <vt:lpstr>Month</vt:lpstr>
      <vt:lpstr>Outlay</vt:lpstr>
      <vt:lpstr>Agenda!Print_Area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cp:lastPrinted>2010-02-16T17:02:43Z</cp:lastPrinted>
  <dcterms:created xsi:type="dcterms:W3CDTF">2009-09-13T17:35:08Z</dcterms:created>
  <dcterms:modified xsi:type="dcterms:W3CDTF">2010-02-16T19:16:41Z</dcterms:modified>
</cp:coreProperties>
</file>